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OSSEY\JB\Perso JB\Dossier Perso\ASPTT ROMANS\"/>
    </mc:Choice>
  </mc:AlternateContent>
  <xr:revisionPtr revIDLastSave="0" documentId="13_ncr:1_{6F0C113A-7049-40D3-8EDD-E95F40A12C6A}" xr6:coauthVersionLast="47" xr6:coauthVersionMax="47" xr10:uidLastSave="{00000000-0000-0000-0000-000000000000}"/>
  <bookViews>
    <workbookView xWindow="-28920" yWindow="-120" windowWidth="29040" windowHeight="15840" xr2:uid="{A8A1BFDB-BE5A-4115-B8A4-DB7CD2F38EC8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  <c r="H53" i="1"/>
  <c r="G53" i="1"/>
  <c r="G52" i="1"/>
  <c r="G51" i="1"/>
  <c r="G50" i="1"/>
  <c r="H49" i="1"/>
  <c r="G49" i="1"/>
  <c r="G48" i="1"/>
  <c r="G47" i="1"/>
  <c r="H46" i="1"/>
  <c r="G46" i="1"/>
  <c r="H45" i="1"/>
  <c r="G45" i="1"/>
  <c r="H44" i="1"/>
  <c r="G44" i="1"/>
  <c r="G43" i="1"/>
  <c r="G42" i="1"/>
  <c r="H41" i="1"/>
  <c r="G41" i="1"/>
  <c r="G40" i="1"/>
  <c r="G39" i="1"/>
  <c r="H38" i="1"/>
  <c r="G38" i="1"/>
  <c r="H37" i="1"/>
  <c r="G37" i="1"/>
  <c r="H36" i="1"/>
  <c r="G36" i="1"/>
  <c r="H35" i="1"/>
  <c r="G35" i="1"/>
  <c r="H34" i="1"/>
  <c r="G34" i="1"/>
  <c r="G33" i="1"/>
  <c r="H32" i="1"/>
  <c r="G32" i="1"/>
  <c r="H31" i="1"/>
  <c r="G31" i="1"/>
  <c r="H30" i="1"/>
  <c r="G30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G22" i="1"/>
  <c r="H21" i="1"/>
  <c r="G21" i="1"/>
  <c r="H20" i="1"/>
  <c r="G20" i="1"/>
  <c r="G19" i="1"/>
  <c r="G18" i="1"/>
  <c r="H17" i="1"/>
  <c r="G17" i="1"/>
  <c r="H16" i="1"/>
  <c r="G16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7" i="1"/>
  <c r="G6" i="1"/>
  <c r="G5" i="1"/>
  <c r="H4" i="1"/>
  <c r="G4" i="1"/>
  <c r="G3" i="1"/>
  <c r="G2" i="1"/>
</calcChain>
</file>

<file path=xl/sharedStrings.xml><?xml version="1.0" encoding="utf-8"?>
<sst xmlns="http://schemas.openxmlformats.org/spreadsheetml/2006/main" count="167" uniqueCount="112">
  <si>
    <t>Nom</t>
  </si>
  <si>
    <t>Prénom</t>
  </si>
  <si>
    <t>Sexe</t>
  </si>
  <si>
    <t>0723</t>
  </si>
  <si>
    <t>0823</t>
  </si>
  <si>
    <t>0923</t>
  </si>
  <si>
    <t>Progression 0923</t>
  </si>
  <si>
    <t>1023</t>
  </si>
  <si>
    <t>KOSTANTINOPOULOS</t>
  </si>
  <si>
    <t>Konstantinos</t>
  </si>
  <si>
    <t>M</t>
  </si>
  <si>
    <t>LLORCA</t>
  </si>
  <si>
    <t>Damien</t>
  </si>
  <si>
    <t>MAZAUD</t>
  </si>
  <si>
    <t>Corentin</t>
  </si>
  <si>
    <t>BETELU</t>
  </si>
  <si>
    <t>Remi</t>
  </si>
  <si>
    <t>ZANELLA</t>
  </si>
  <si>
    <t>Victor</t>
  </si>
  <si>
    <t>BIRO LEVESCOT</t>
  </si>
  <si>
    <t>Loris</t>
  </si>
  <si>
    <t>DEGRANGE</t>
  </si>
  <si>
    <t>Dorian</t>
  </si>
  <si>
    <t>MARION</t>
  </si>
  <si>
    <t>Sebastien</t>
  </si>
  <si>
    <t>GIRARD</t>
  </si>
  <si>
    <t>Mathias</t>
  </si>
  <si>
    <t>SOUFFLET</t>
  </si>
  <si>
    <t>Bruno</t>
  </si>
  <si>
    <t>DALLARD</t>
  </si>
  <si>
    <t>Mathieu</t>
  </si>
  <si>
    <t>GUERIN</t>
  </si>
  <si>
    <t>Frédéric</t>
  </si>
  <si>
    <t>RIO</t>
  </si>
  <si>
    <t>Jean-Paul</t>
  </si>
  <si>
    <t>ANGELLE</t>
  </si>
  <si>
    <t>Alexandre</t>
  </si>
  <si>
    <t>OLIVIER</t>
  </si>
  <si>
    <t>Stéphane</t>
  </si>
  <si>
    <t>THIBAUT</t>
  </si>
  <si>
    <t>Etienne</t>
  </si>
  <si>
    <t>FEUGIER</t>
  </si>
  <si>
    <t>Axel</t>
  </si>
  <si>
    <t>SHEPENS</t>
  </si>
  <si>
    <t>Grégory</t>
  </si>
  <si>
    <t>SIMAO</t>
  </si>
  <si>
    <t>Olivier</t>
  </si>
  <si>
    <t>VOSSEY</t>
  </si>
  <si>
    <t>Jean-Baptiste</t>
  </si>
  <si>
    <t>BREYTON</t>
  </si>
  <si>
    <t>Léna</t>
  </si>
  <si>
    <t>F</t>
  </si>
  <si>
    <t>MONTERRAT</t>
  </si>
  <si>
    <t>Samuel</t>
  </si>
  <si>
    <t>PEINADO</t>
  </si>
  <si>
    <t>BEUCHER</t>
  </si>
  <si>
    <t>Pascal</t>
  </si>
  <si>
    <t xml:space="preserve">BERLEMONT </t>
  </si>
  <si>
    <t>TEISSIER</t>
  </si>
  <si>
    <t>Richard</t>
  </si>
  <si>
    <t>FREICHE</t>
  </si>
  <si>
    <t>Michel</t>
  </si>
  <si>
    <t>MURATORI</t>
  </si>
  <si>
    <t>Vérica</t>
  </si>
  <si>
    <t>BESSET</t>
  </si>
  <si>
    <t>Benoit</t>
  </si>
  <si>
    <t>TRUDDAIU</t>
  </si>
  <si>
    <t>Matis</t>
  </si>
  <si>
    <t>SHAIKH</t>
  </si>
  <si>
    <t>Rehan</t>
  </si>
  <si>
    <t>DASPRES</t>
  </si>
  <si>
    <t>Charline</t>
  </si>
  <si>
    <t>GLISIC</t>
  </si>
  <si>
    <t>Zoran</t>
  </si>
  <si>
    <t>FERRARI</t>
  </si>
  <si>
    <t>Bastien</t>
  </si>
  <si>
    <t>ROUX</t>
  </si>
  <si>
    <t>David</t>
  </si>
  <si>
    <t>FONTANA</t>
  </si>
  <si>
    <t>Louane</t>
  </si>
  <si>
    <t>CLEP</t>
  </si>
  <si>
    <t>Jean-Jacques</t>
  </si>
  <si>
    <t>SAULIOT</t>
  </si>
  <si>
    <t>Jacques</t>
  </si>
  <si>
    <t>MATHIEU</t>
  </si>
  <si>
    <t>Paul</t>
  </si>
  <si>
    <t>LEVEQUE</t>
  </si>
  <si>
    <t>Mathurin</t>
  </si>
  <si>
    <t>BRIET</t>
  </si>
  <si>
    <t>Jean-Louis</t>
  </si>
  <si>
    <t>MAROLLEAU</t>
  </si>
  <si>
    <t>Sylvain</t>
  </si>
  <si>
    <t>Lubin</t>
  </si>
  <si>
    <t>ROHAUT</t>
  </si>
  <si>
    <t>Philippe</t>
  </si>
  <si>
    <t>LELIEVRE</t>
  </si>
  <si>
    <t>Aaron</t>
  </si>
  <si>
    <t>PEATIER</t>
  </si>
  <si>
    <t>Christophe</t>
  </si>
  <si>
    <t>SAUTEL</t>
  </si>
  <si>
    <t>Matthieu</t>
  </si>
  <si>
    <t>MENELET</t>
  </si>
  <si>
    <t>Jérémy</t>
  </si>
  <si>
    <t>VASTEL</t>
  </si>
  <si>
    <t>Esteban</t>
  </si>
  <si>
    <t>BRUN</t>
  </si>
  <si>
    <t>Anatole</t>
  </si>
  <si>
    <t>SHAIKH-MEDJAHED</t>
  </si>
  <si>
    <t>Massin</t>
  </si>
  <si>
    <t>NICOLETTI</t>
  </si>
  <si>
    <t>GOUMARRE</t>
  </si>
  <si>
    <t>Hanae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</si>
</sst>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6" borderId="3" xfId="0" applyNumberFormat="1" applyFill="1" applyBorder="1" applyAlignment="1">
      <alignment horizontal="center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90069944-my.sharepoint.com/personal/jean-baptiste_vosseyfalavel_fr/Documents/PING%20CLASSEMENT%20onedrive.xlsx" TargetMode="External"/><Relationship Id="rId1" Type="http://schemas.openxmlformats.org/officeDocument/2006/relationships/externalLinkPath" Target="https://c90069944-my.sharepoint.com/personal/jean-baptiste_vosseyfalavel_fr/Documents/PING%20CLASSEMENT%20onedr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yle de Jeu à dvp"/>
      <sheetName val="CLASSEMENT JB VOSSEY"/>
      <sheetName val="Compte FFTT"/>
      <sheetName val="1er tour Indiv 15-10-23 -LeTeil"/>
      <sheetName val="Tournoi"/>
      <sheetName val="Liste des rencontres"/>
      <sheetName val="statistiques"/>
      <sheetName val="tableau avec filtre"/>
      <sheetName val="TCD"/>
      <sheetName val="tcd classement"/>
      <sheetName val="Grille calcul points"/>
      <sheetName val="Liste Joueurs ASPTT Romans"/>
      <sheetName val="Joueurs Partis"/>
      <sheetName val="donnees"/>
      <sheetName val="Bilan individuel compét"/>
      <sheetName val="Calendrier prévisionnel ping"/>
      <sheetName val="CE Phase 1 - 2023-2024"/>
      <sheetName val="Buteurs Champnat Phase 1 23-24"/>
      <sheetName val="CE Phase 2 - 2023-2024"/>
      <sheetName val="Buteurs Champnat Phase 2 23-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EB99-CAFA-46D6-BB33-62F98310C303}">
  <dimension ref="A1:H54"/>
  <sheetViews>
    <sheetView tabSelected="1" workbookViewId="0">
      <selection activeCell="J7" sqref="J7"/>
    </sheetView>
  </sheetViews>
  <sheetFormatPr baseColWidth="10" defaultRowHeight="15" x14ac:dyDescent="0.25"/>
  <cols>
    <col min="1" max="1" width="20" bestFit="1" customWidth="1"/>
    <col min="2" max="2" width="12.5703125" bestFit="1" customWidth="1"/>
  </cols>
  <sheetData>
    <row r="1" spans="1:8" ht="26.2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</row>
    <row r="2" spans="1:8" x14ac:dyDescent="0.25">
      <c r="A2" s="15" t="s">
        <v>8</v>
      </c>
      <c r="B2" s="15" t="s">
        <v>9</v>
      </c>
      <c r="C2" s="16" t="s">
        <v>10</v>
      </c>
      <c r="D2" s="6">
        <v>2778</v>
      </c>
      <c r="E2" s="6">
        <v>2778</v>
      </c>
      <c r="F2" s="6">
        <v>2778</v>
      </c>
      <c r="G2" s="7">
        <f>[1]!Tableau3[[#This Row],[1023]]-[1]!Tableau3[[#This Row],[0923]]</f>
        <v>3</v>
      </c>
      <c r="H2" s="8">
        <v>2781</v>
      </c>
    </row>
    <row r="3" spans="1:8" x14ac:dyDescent="0.25">
      <c r="A3" s="14" t="s">
        <v>11</v>
      </c>
      <c r="B3" s="14" t="s">
        <v>12</v>
      </c>
      <c r="C3" s="17" t="s">
        <v>10</v>
      </c>
      <c r="D3" s="9">
        <v>2711</v>
      </c>
      <c r="E3" s="9">
        <v>2711</v>
      </c>
      <c r="F3" s="9">
        <v>2711</v>
      </c>
      <c r="G3" s="7">
        <f>[1]!Tableau3[[#This Row],[1023]]-[1]!Tableau3[[#This Row],[0923]]</f>
        <v>5.0000000000181899E-2</v>
      </c>
      <c r="H3" s="10">
        <v>2711.05</v>
      </c>
    </row>
    <row r="4" spans="1:8" x14ac:dyDescent="0.25">
      <c r="A4" s="14" t="s">
        <v>13</v>
      </c>
      <c r="B4" s="14" t="s">
        <v>14</v>
      </c>
      <c r="C4" s="17" t="s">
        <v>10</v>
      </c>
      <c r="D4" s="6">
        <v>2692</v>
      </c>
      <c r="E4" s="6">
        <v>2692</v>
      </c>
      <c r="F4" s="6">
        <v>2692</v>
      </c>
      <c r="G4" s="7">
        <f>[1]!Tableau3[[#This Row],[1023]]-[1]!Tableau3[[#This Row],[0923]]</f>
        <v>-14.099999999999909</v>
      </c>
      <c r="H4" s="8">
        <f>2692-15+0.4+0.5</f>
        <v>2677.9</v>
      </c>
    </row>
    <row r="5" spans="1:8" x14ac:dyDescent="0.25">
      <c r="A5" s="15" t="s">
        <v>15</v>
      </c>
      <c r="B5" s="15" t="s">
        <v>16</v>
      </c>
      <c r="C5" s="16" t="s">
        <v>10</v>
      </c>
      <c r="D5" s="9">
        <v>2630</v>
      </c>
      <c r="E5" s="9">
        <v>2630</v>
      </c>
      <c r="F5" s="9">
        <v>2630</v>
      </c>
      <c r="G5" s="7">
        <f>[1]!Tableau3[[#This Row],[1023]]-[1]!Tableau3[[#This Row],[0923]]</f>
        <v>-2.1999999999998181</v>
      </c>
      <c r="H5" s="10">
        <v>2627.8</v>
      </c>
    </row>
    <row r="6" spans="1:8" x14ac:dyDescent="0.25">
      <c r="A6" s="14" t="s">
        <v>17</v>
      </c>
      <c r="B6" s="14" t="s">
        <v>18</v>
      </c>
      <c r="C6" s="16" t="s">
        <v>10</v>
      </c>
      <c r="D6" s="6">
        <v>2100</v>
      </c>
      <c r="E6" s="6">
        <v>2100</v>
      </c>
      <c r="F6" s="6">
        <v>2100</v>
      </c>
      <c r="G6" s="7">
        <f>[1]!Tableau3[[#This Row],[1023]]-[1]!Tableau3[[#This Row],[0923]]</f>
        <v>5</v>
      </c>
      <c r="H6" s="8">
        <v>2105</v>
      </c>
    </row>
    <row r="7" spans="1:8" x14ac:dyDescent="0.25">
      <c r="A7" s="14" t="s">
        <v>19</v>
      </c>
      <c r="B7" s="14" t="s">
        <v>20</v>
      </c>
      <c r="C7" s="17" t="s">
        <v>10</v>
      </c>
      <c r="D7" s="9">
        <v>2066</v>
      </c>
      <c r="E7" s="9">
        <v>2066</v>
      </c>
      <c r="F7" s="9">
        <v>2066</v>
      </c>
      <c r="G7" s="7">
        <f>[1]!Tableau3[[#This Row],[1023]]-[1]!Tableau3[[#This Row],[0923]]</f>
        <v>0</v>
      </c>
      <c r="H7" s="10">
        <v>2066</v>
      </c>
    </row>
    <row r="8" spans="1:8" x14ac:dyDescent="0.25">
      <c r="A8" s="14" t="s">
        <v>21</v>
      </c>
      <c r="B8" s="14" t="s">
        <v>22</v>
      </c>
      <c r="C8" s="16" t="s">
        <v>10</v>
      </c>
      <c r="D8" s="6">
        <v>2063</v>
      </c>
      <c r="E8" s="6">
        <v>2063</v>
      </c>
      <c r="F8" s="6">
        <v>2063</v>
      </c>
      <c r="G8" s="7">
        <f>[1]!Tableau3[[#This Row],[1023]]-[1]!Tableau3[[#This Row],[0923]]</f>
        <v>-3</v>
      </c>
      <c r="H8" s="8">
        <f>2063+4-1-6</f>
        <v>2060</v>
      </c>
    </row>
    <row r="9" spans="1:8" x14ac:dyDescent="0.25">
      <c r="A9" s="14" t="s">
        <v>23</v>
      </c>
      <c r="B9" s="14" t="s">
        <v>24</v>
      </c>
      <c r="C9" s="16" t="s">
        <v>10</v>
      </c>
      <c r="D9" s="9">
        <v>1974</v>
      </c>
      <c r="E9" s="9">
        <v>1974</v>
      </c>
      <c r="F9" s="9">
        <v>1974</v>
      </c>
      <c r="G9" s="7">
        <f>[1]!Tableau3[[#This Row],[1023]]-[1]!Tableau3[[#This Row],[0923]]</f>
        <v>-12</v>
      </c>
      <c r="H9" s="10">
        <f>1974-7-4-1</f>
        <v>1962</v>
      </c>
    </row>
    <row r="10" spans="1:8" x14ac:dyDescent="0.25">
      <c r="A10" s="14" t="s">
        <v>25</v>
      </c>
      <c r="B10" s="14" t="s">
        <v>26</v>
      </c>
      <c r="C10" s="16" t="s">
        <v>10</v>
      </c>
      <c r="D10" s="6">
        <v>1898</v>
      </c>
      <c r="E10" s="6">
        <v>1898</v>
      </c>
      <c r="F10" s="6">
        <v>1898</v>
      </c>
      <c r="G10" s="7">
        <f>[1]!Tableau3[[#This Row],[1023]]-[1]!Tableau3[[#This Row],[0923]]</f>
        <v>5.5</v>
      </c>
      <c r="H10" s="8">
        <f>1898+6-0.5</f>
        <v>1903.5</v>
      </c>
    </row>
    <row r="11" spans="1:8" x14ac:dyDescent="0.25">
      <c r="A11" s="14" t="s">
        <v>27</v>
      </c>
      <c r="B11" s="14" t="s">
        <v>28</v>
      </c>
      <c r="C11" s="16" t="s">
        <v>10</v>
      </c>
      <c r="D11" s="9">
        <v>1895</v>
      </c>
      <c r="E11" s="9">
        <v>1895</v>
      </c>
      <c r="F11" s="9">
        <v>1895</v>
      </c>
      <c r="G11" s="7">
        <f>[1]!Tableau3[[#This Row],[1023]]-[1]!Tableau3[[#This Row],[0923]]</f>
        <v>4</v>
      </c>
      <c r="H11" s="10">
        <f>1895+7-3</f>
        <v>1899</v>
      </c>
    </row>
    <row r="12" spans="1:8" x14ac:dyDescent="0.25">
      <c r="A12" s="14" t="s">
        <v>29</v>
      </c>
      <c r="B12" s="14" t="s">
        <v>30</v>
      </c>
      <c r="C12" s="16" t="s">
        <v>10</v>
      </c>
      <c r="D12" s="6">
        <v>1858</v>
      </c>
      <c r="E12" s="6">
        <v>1858</v>
      </c>
      <c r="F12" s="6">
        <v>1858</v>
      </c>
      <c r="G12" s="7">
        <f>[1]!Tableau3[[#This Row],[1023]]-[1]!Tableau3[[#This Row],[0923]]</f>
        <v>9</v>
      </c>
      <c r="H12" s="8">
        <f>1858+10+6-7</f>
        <v>1867</v>
      </c>
    </row>
    <row r="13" spans="1:8" x14ac:dyDescent="0.25">
      <c r="A13" s="14" t="s">
        <v>31</v>
      </c>
      <c r="B13" s="14" t="s">
        <v>32</v>
      </c>
      <c r="C13" s="16" t="s">
        <v>10</v>
      </c>
      <c r="D13" s="9">
        <v>1854</v>
      </c>
      <c r="E13" s="9">
        <v>1854</v>
      </c>
      <c r="F13" s="9">
        <v>1854</v>
      </c>
      <c r="G13" s="7">
        <f>[1]!Tableau3[[#This Row],[1023]]-[1]!Tableau3[[#This Row],[0923]]</f>
        <v>0</v>
      </c>
      <c r="H13" s="10">
        <f>1854+0</f>
        <v>1854</v>
      </c>
    </row>
    <row r="14" spans="1:8" x14ac:dyDescent="0.25">
      <c r="A14" s="14" t="s">
        <v>33</v>
      </c>
      <c r="B14" s="14" t="s">
        <v>34</v>
      </c>
      <c r="C14" s="16" t="s">
        <v>10</v>
      </c>
      <c r="D14" s="6">
        <v>1832</v>
      </c>
      <c r="E14" s="6">
        <v>1832</v>
      </c>
      <c r="F14" s="6">
        <v>1832</v>
      </c>
      <c r="G14" s="7">
        <f>[1]!Tableau3[[#This Row],[1023]]-[1]!Tableau3[[#This Row],[0923]]</f>
        <v>0</v>
      </c>
      <c r="H14" s="8">
        <f>1832+0</f>
        <v>1832</v>
      </c>
    </row>
    <row r="15" spans="1:8" x14ac:dyDescent="0.25">
      <c r="A15" s="14" t="s">
        <v>35</v>
      </c>
      <c r="B15" s="14" t="s">
        <v>36</v>
      </c>
      <c r="C15" s="17" t="s">
        <v>10</v>
      </c>
      <c r="D15" s="9">
        <v>1702</v>
      </c>
      <c r="E15" s="9">
        <v>1702</v>
      </c>
      <c r="F15" s="9">
        <v>1702</v>
      </c>
      <c r="G15" s="7">
        <f>[1]!Tableau3[[#This Row],[1023]]-[1]!Tableau3[[#This Row],[0923]]</f>
        <v>80</v>
      </c>
      <c r="H15" s="10">
        <v>1782</v>
      </c>
    </row>
    <row r="16" spans="1:8" x14ac:dyDescent="0.25">
      <c r="A16" s="14" t="s">
        <v>37</v>
      </c>
      <c r="B16" s="14" t="s">
        <v>38</v>
      </c>
      <c r="C16" s="16" t="s">
        <v>10</v>
      </c>
      <c r="D16" s="6">
        <v>1760</v>
      </c>
      <c r="E16" s="6">
        <v>1760</v>
      </c>
      <c r="F16" s="6">
        <v>1760</v>
      </c>
      <c r="G16" s="7">
        <f>[1]!Tableau3[[#This Row],[1023]]-[1]!Tableau3[[#This Row],[0923]]</f>
        <v>0</v>
      </c>
      <c r="H16" s="8">
        <f>1760+0</f>
        <v>1760</v>
      </c>
    </row>
    <row r="17" spans="1:8" x14ac:dyDescent="0.25">
      <c r="A17" s="14" t="s">
        <v>39</v>
      </c>
      <c r="B17" s="14" t="s">
        <v>40</v>
      </c>
      <c r="C17" s="16" t="s">
        <v>10</v>
      </c>
      <c r="D17" s="9">
        <v>1740</v>
      </c>
      <c r="E17" s="9">
        <v>1740</v>
      </c>
      <c r="F17" s="9">
        <v>1740</v>
      </c>
      <c r="G17" s="7">
        <f>[1]!Tableau3[[#This Row],[1023]]-[1]!Tableau3[[#This Row],[0923]]</f>
        <v>-4</v>
      </c>
      <c r="H17" s="10">
        <f>1740-1-3</f>
        <v>1736</v>
      </c>
    </row>
    <row r="18" spans="1:8" x14ac:dyDescent="0.25">
      <c r="A18" s="14" t="s">
        <v>41</v>
      </c>
      <c r="B18" s="14" t="s">
        <v>42</v>
      </c>
      <c r="C18" s="16" t="s">
        <v>10</v>
      </c>
      <c r="D18" s="6">
        <v>1620</v>
      </c>
      <c r="E18" s="6">
        <v>1620</v>
      </c>
      <c r="F18" s="6">
        <v>1620</v>
      </c>
      <c r="G18" s="7">
        <f>[1]!Tableau3[[#This Row],[1023]]-[1]!Tableau3[[#This Row],[0923]]</f>
        <v>0</v>
      </c>
      <c r="H18" s="8">
        <v>1620</v>
      </c>
    </row>
    <row r="19" spans="1:8" x14ac:dyDescent="0.25">
      <c r="A19" s="14" t="s">
        <v>43</v>
      </c>
      <c r="B19" s="14" t="s">
        <v>44</v>
      </c>
      <c r="C19" s="16" t="s">
        <v>10</v>
      </c>
      <c r="D19" s="9">
        <v>1460</v>
      </c>
      <c r="E19" s="9">
        <v>1460</v>
      </c>
      <c r="F19" s="11">
        <v>1460</v>
      </c>
      <c r="G19" s="7">
        <f>[1]!Tableau3[[#This Row],[1023]]-[1]!Tableau3[[#This Row],[0923]]</f>
        <v>0</v>
      </c>
      <c r="H19" s="12">
        <v>1460</v>
      </c>
    </row>
    <row r="20" spans="1:8" x14ac:dyDescent="0.25">
      <c r="A20" s="14" t="s">
        <v>45</v>
      </c>
      <c r="B20" s="14" t="s">
        <v>46</v>
      </c>
      <c r="C20" s="16" t="s">
        <v>10</v>
      </c>
      <c r="D20" s="6">
        <v>1275</v>
      </c>
      <c r="E20" s="6">
        <v>1275</v>
      </c>
      <c r="F20" s="6">
        <v>1275</v>
      </c>
      <c r="G20" s="7">
        <f>[1]!Tableau3[[#This Row],[1023]]-[1]!Tableau3[[#This Row],[0923]]</f>
        <v>-8</v>
      </c>
      <c r="H20" s="8">
        <f>1275-8</f>
        <v>1267</v>
      </c>
    </row>
    <row r="21" spans="1:8" x14ac:dyDescent="0.25">
      <c r="A21" s="14" t="s">
        <v>47</v>
      </c>
      <c r="B21" s="14" t="s">
        <v>48</v>
      </c>
      <c r="C21" s="17" t="s">
        <v>10</v>
      </c>
      <c r="D21" s="13">
        <v>1253</v>
      </c>
      <c r="E21" s="13">
        <v>1253</v>
      </c>
      <c r="F21" s="9">
        <v>1253</v>
      </c>
      <c r="G21" s="7">
        <f>[1]!Tableau3[[#This Row],[1023]]-[1]!Tableau3[[#This Row],[0923]]</f>
        <v>-9</v>
      </c>
      <c r="H21" s="10">
        <f>1253+0.4-0.4+0-3.8-5.2</f>
        <v>1244</v>
      </c>
    </row>
    <row r="22" spans="1:8" x14ac:dyDescent="0.25">
      <c r="A22" s="14" t="s">
        <v>49</v>
      </c>
      <c r="B22" s="14" t="s">
        <v>50</v>
      </c>
      <c r="C22" s="17" t="s">
        <v>51</v>
      </c>
      <c r="D22" s="6">
        <v>1186</v>
      </c>
      <c r="E22" s="6">
        <v>1186</v>
      </c>
      <c r="F22" s="6">
        <v>1186</v>
      </c>
      <c r="G22" s="7">
        <f>[1]!Tableau3[[#This Row],[1023]]-[1]!Tableau3[[#This Row],[0923]]</f>
        <v>0</v>
      </c>
      <c r="H22" s="8">
        <v>1186</v>
      </c>
    </row>
    <row r="23" spans="1:8" x14ac:dyDescent="0.25">
      <c r="A23" s="14" t="s">
        <v>52</v>
      </c>
      <c r="B23" s="14" t="s">
        <v>53</v>
      </c>
      <c r="C23" s="16" t="s">
        <v>10</v>
      </c>
      <c r="D23" s="9">
        <v>1149</v>
      </c>
      <c r="E23" s="9">
        <v>1149</v>
      </c>
      <c r="F23" s="9">
        <v>1149</v>
      </c>
      <c r="G23" s="7">
        <f>[1]!Tableau3[[#This Row],[1023]]-[1]!Tableau3[[#This Row],[0923]]</f>
        <v>10</v>
      </c>
      <c r="H23" s="10">
        <f>1149+7+4-1</f>
        <v>1159</v>
      </c>
    </row>
    <row r="24" spans="1:8" x14ac:dyDescent="0.25">
      <c r="A24" s="14" t="s">
        <v>54</v>
      </c>
      <c r="B24" s="14" t="s">
        <v>36</v>
      </c>
      <c r="C24" s="16" t="s">
        <v>10</v>
      </c>
      <c r="D24" s="6">
        <v>1150</v>
      </c>
      <c r="E24" s="6">
        <v>1150</v>
      </c>
      <c r="F24" s="6">
        <v>1150</v>
      </c>
      <c r="G24" s="7">
        <f>[1]!Tableau3[[#This Row],[1023]]-[1]!Tableau3[[#This Row],[0923]]</f>
        <v>-7.2999999999999545</v>
      </c>
      <c r="H24" s="8">
        <f>1150+3+0.5+0.4-5.2-6</f>
        <v>1142.7</v>
      </c>
    </row>
    <row r="25" spans="1:8" x14ac:dyDescent="0.25">
      <c r="A25" s="14" t="s">
        <v>55</v>
      </c>
      <c r="B25" s="14" t="s">
        <v>56</v>
      </c>
      <c r="C25" s="16" t="s">
        <v>10</v>
      </c>
      <c r="D25" s="9">
        <v>1103</v>
      </c>
      <c r="E25" s="9">
        <v>1103</v>
      </c>
      <c r="F25" s="9">
        <v>1103</v>
      </c>
      <c r="G25" s="7">
        <f>[1]!Tableau3[[#This Row],[1023]]-[1]!Tableau3[[#This Row],[0923]]</f>
        <v>3.5999999999996817</v>
      </c>
      <c r="H25" s="10">
        <f>1103-1-0.5-0-5.2+0.8+0.8+0.8+3.8+4.1</f>
        <v>1106.5999999999997</v>
      </c>
    </row>
    <row r="26" spans="1:8" x14ac:dyDescent="0.25">
      <c r="A26" s="14" t="s">
        <v>57</v>
      </c>
      <c r="B26" s="14" t="s">
        <v>30</v>
      </c>
      <c r="C26" s="16" t="s">
        <v>10</v>
      </c>
      <c r="D26" s="6">
        <v>967</v>
      </c>
      <c r="E26" s="6">
        <v>967</v>
      </c>
      <c r="F26" s="6">
        <v>967</v>
      </c>
      <c r="G26" s="7">
        <f>[1]!Tableau3[[#This Row],[1023]]-[1]!Tableau3[[#This Row],[0923]]</f>
        <v>0</v>
      </c>
      <c r="H26" s="8">
        <f>967+0</f>
        <v>967</v>
      </c>
    </row>
    <row r="27" spans="1:8" x14ac:dyDescent="0.25">
      <c r="A27" s="14" t="s">
        <v>58</v>
      </c>
      <c r="B27" s="14" t="s">
        <v>59</v>
      </c>
      <c r="C27" s="15" t="s">
        <v>10</v>
      </c>
      <c r="D27" s="9">
        <v>946</v>
      </c>
      <c r="E27" s="9">
        <v>946</v>
      </c>
      <c r="F27" s="9">
        <v>946</v>
      </c>
      <c r="G27" s="7">
        <f>[1]!Tableau3[[#This Row],[1023]]-[1]!Tableau3[[#This Row],[0923]]</f>
        <v>-0.90000000000009095</v>
      </c>
      <c r="H27" s="10">
        <f>946+6+8-6-7.5-2.2+0.4+0.4</f>
        <v>945.09999999999991</v>
      </c>
    </row>
    <row r="28" spans="1:8" x14ac:dyDescent="0.25">
      <c r="A28" s="14" t="s">
        <v>60</v>
      </c>
      <c r="B28" s="14" t="s">
        <v>61</v>
      </c>
      <c r="C28" s="16" t="s">
        <v>10</v>
      </c>
      <c r="D28" s="6">
        <v>941</v>
      </c>
      <c r="E28" s="6">
        <v>941</v>
      </c>
      <c r="F28" s="6">
        <v>941</v>
      </c>
      <c r="G28" s="7">
        <f>[1]!Tableau3[[#This Row],[1023]]-[1]!Tableau3[[#This Row],[0923]]</f>
        <v>-1</v>
      </c>
      <c r="H28" s="8">
        <f>941-1-0-0</f>
        <v>940</v>
      </c>
    </row>
    <row r="29" spans="1:8" x14ac:dyDescent="0.25">
      <c r="A29" s="14" t="s">
        <v>62</v>
      </c>
      <c r="B29" s="14" t="s">
        <v>63</v>
      </c>
      <c r="C29" s="16" t="s">
        <v>51</v>
      </c>
      <c r="D29" s="9">
        <v>893</v>
      </c>
      <c r="E29" s="9">
        <v>893</v>
      </c>
      <c r="F29" s="9">
        <v>893</v>
      </c>
      <c r="G29" s="7">
        <f>[1]!Tableau3[[#This Row],[1023]]-[1]!Tableau3[[#This Row],[0923]]</f>
        <v>0</v>
      </c>
      <c r="H29" s="10">
        <v>893</v>
      </c>
    </row>
    <row r="30" spans="1:8" x14ac:dyDescent="0.25">
      <c r="A30" s="14" t="s">
        <v>64</v>
      </c>
      <c r="B30" s="14" t="s">
        <v>65</v>
      </c>
      <c r="C30" s="16" t="s">
        <v>10</v>
      </c>
      <c r="D30" s="6">
        <v>846</v>
      </c>
      <c r="E30" s="6">
        <v>846</v>
      </c>
      <c r="F30" s="6">
        <v>846</v>
      </c>
      <c r="G30" s="7">
        <f>[1]!Tableau3[[#This Row],[1023]]-[1]!Tableau3[[#This Row],[0923]]</f>
        <v>28</v>
      </c>
      <c r="H30" s="8">
        <f>846+7+8+13</f>
        <v>874</v>
      </c>
    </row>
    <row r="31" spans="1:8" x14ac:dyDescent="0.25">
      <c r="A31" s="14" t="s">
        <v>66</v>
      </c>
      <c r="B31" s="14" t="s">
        <v>67</v>
      </c>
      <c r="C31" s="16" t="s">
        <v>10</v>
      </c>
      <c r="D31" s="9">
        <v>800</v>
      </c>
      <c r="E31" s="9">
        <v>800</v>
      </c>
      <c r="F31" s="9">
        <v>800</v>
      </c>
      <c r="G31" s="7">
        <f>[1]!Tableau3[[#This Row],[1023]]-[1]!Tableau3[[#This Row],[0923]]</f>
        <v>74</v>
      </c>
      <c r="H31" s="10">
        <f>800+17+17+40</f>
        <v>874</v>
      </c>
    </row>
    <row r="32" spans="1:8" x14ac:dyDescent="0.25">
      <c r="A32" s="14" t="s">
        <v>68</v>
      </c>
      <c r="B32" s="14" t="s">
        <v>69</v>
      </c>
      <c r="C32" s="16" t="s">
        <v>10</v>
      </c>
      <c r="D32" s="6">
        <v>874</v>
      </c>
      <c r="E32" s="6">
        <v>874</v>
      </c>
      <c r="F32" s="6">
        <v>874</v>
      </c>
      <c r="G32" s="7">
        <f>[1]!Tableau3[[#This Row],[1023]]-[1]!Tableau3[[#This Row],[0923]]</f>
        <v>-1</v>
      </c>
      <c r="H32" s="8">
        <f>874-1-0-0</f>
        <v>873</v>
      </c>
    </row>
    <row r="33" spans="1:8" x14ac:dyDescent="0.25">
      <c r="A33" s="14" t="s">
        <v>70</v>
      </c>
      <c r="B33" s="14" t="s">
        <v>71</v>
      </c>
      <c r="C33" s="17" t="s">
        <v>51</v>
      </c>
      <c r="D33" s="9">
        <v>861</v>
      </c>
      <c r="E33" s="9">
        <v>861</v>
      </c>
      <c r="F33" s="9">
        <v>861</v>
      </c>
      <c r="G33" s="7">
        <f>[1]!Tableau3[[#This Row],[1023]]-[1]!Tableau3[[#This Row],[0923]]</f>
        <v>0</v>
      </c>
      <c r="H33" s="10">
        <v>861</v>
      </c>
    </row>
    <row r="34" spans="1:8" x14ac:dyDescent="0.25">
      <c r="A34" s="14" t="s">
        <v>72</v>
      </c>
      <c r="B34" s="14" t="s">
        <v>73</v>
      </c>
      <c r="C34" s="16" t="s">
        <v>10</v>
      </c>
      <c r="D34" s="6">
        <v>816</v>
      </c>
      <c r="E34" s="6">
        <v>816</v>
      </c>
      <c r="F34" s="6">
        <v>816</v>
      </c>
      <c r="G34" s="7">
        <f>[1]!Tableau3[[#This Row],[1023]]-[1]!Tableau3[[#This Row],[0923]]</f>
        <v>2</v>
      </c>
      <c r="H34" s="8">
        <f>816+8-2-4</f>
        <v>818</v>
      </c>
    </row>
    <row r="35" spans="1:8" x14ac:dyDescent="0.25">
      <c r="A35" s="14" t="s">
        <v>74</v>
      </c>
      <c r="B35" s="14" t="s">
        <v>75</v>
      </c>
      <c r="C35" s="16" t="s">
        <v>10</v>
      </c>
      <c r="D35" s="9">
        <v>782</v>
      </c>
      <c r="E35" s="9">
        <v>782</v>
      </c>
      <c r="F35" s="9">
        <v>782</v>
      </c>
      <c r="G35" s="7">
        <f>[1]!Tableau3[[#This Row],[1023]]-[1]!Tableau3[[#This Row],[0923]]</f>
        <v>22</v>
      </c>
      <c r="H35" s="10">
        <f>782-0-0+22</f>
        <v>804</v>
      </c>
    </row>
    <row r="36" spans="1:8" x14ac:dyDescent="0.25">
      <c r="A36" s="14" t="s">
        <v>76</v>
      </c>
      <c r="B36" s="14" t="s">
        <v>77</v>
      </c>
      <c r="C36" s="16" t="s">
        <v>10</v>
      </c>
      <c r="D36" s="6">
        <v>784</v>
      </c>
      <c r="E36" s="6">
        <v>784</v>
      </c>
      <c r="F36" s="6">
        <v>784</v>
      </c>
      <c r="G36" s="7">
        <f>[1]!Tableau3[[#This Row],[1023]]-[1]!Tableau3[[#This Row],[0923]]</f>
        <v>-2.5</v>
      </c>
      <c r="H36" s="8">
        <f>784-1-1-0.5</f>
        <v>781.5</v>
      </c>
    </row>
    <row r="37" spans="1:8" x14ac:dyDescent="0.25">
      <c r="A37" s="14" t="s">
        <v>78</v>
      </c>
      <c r="B37" s="14" t="s">
        <v>79</v>
      </c>
      <c r="C37" s="17" t="s">
        <v>51</v>
      </c>
      <c r="D37" s="9">
        <v>757</v>
      </c>
      <c r="E37" s="9">
        <v>757</v>
      </c>
      <c r="F37" s="9">
        <v>757</v>
      </c>
      <c r="G37" s="7">
        <f>[1]!Tableau3[[#This Row],[1023]]-[1]!Tableau3[[#This Row],[0923]]</f>
        <v>0</v>
      </c>
      <c r="H37" s="10">
        <f>757+8-3-5</f>
        <v>757</v>
      </c>
    </row>
    <row r="38" spans="1:8" x14ac:dyDescent="0.25">
      <c r="A38" s="14" t="s">
        <v>80</v>
      </c>
      <c r="B38" s="14" t="s">
        <v>81</v>
      </c>
      <c r="C38" s="16" t="s">
        <v>10</v>
      </c>
      <c r="D38" s="6">
        <v>740</v>
      </c>
      <c r="E38" s="6">
        <v>740</v>
      </c>
      <c r="F38" s="6">
        <v>740</v>
      </c>
      <c r="G38" s="7">
        <f>[1]!Tableau3[[#This Row],[1023]]-[1]!Tableau3[[#This Row],[0923]]</f>
        <v>6.6000000000000227</v>
      </c>
      <c r="H38" s="8">
        <f>740-5+4+8-3-0.4+1.5+1.5</f>
        <v>746.6</v>
      </c>
    </row>
    <row r="39" spans="1:8" x14ac:dyDescent="0.25">
      <c r="A39" s="14" t="s">
        <v>82</v>
      </c>
      <c r="B39" s="14" t="s">
        <v>83</v>
      </c>
      <c r="C39" s="16" t="s">
        <v>10</v>
      </c>
      <c r="D39" s="9">
        <v>735</v>
      </c>
      <c r="E39" s="9">
        <v>735</v>
      </c>
      <c r="F39" s="9">
        <v>735</v>
      </c>
      <c r="G39" s="7">
        <f>[1]!Tableau3[[#This Row],[1023]]-[1]!Tableau3[[#This Row],[0923]]</f>
        <v>0</v>
      </c>
      <c r="H39" s="10">
        <v>735</v>
      </c>
    </row>
    <row r="40" spans="1:8" x14ac:dyDescent="0.25">
      <c r="A40" s="14" t="s">
        <v>84</v>
      </c>
      <c r="B40" s="14" t="s">
        <v>85</v>
      </c>
      <c r="C40" s="16" t="s">
        <v>10</v>
      </c>
      <c r="D40" s="6">
        <v>727</v>
      </c>
      <c r="E40" s="6">
        <v>727</v>
      </c>
      <c r="F40" s="6">
        <v>727</v>
      </c>
      <c r="G40" s="7">
        <f>[1]!Tableau3[[#This Row],[1023]]-[1]!Tableau3[[#This Row],[0923]]</f>
        <v>0</v>
      </c>
      <c r="H40" s="8">
        <v>727</v>
      </c>
    </row>
    <row r="41" spans="1:8" x14ac:dyDescent="0.25">
      <c r="A41" s="14" t="s">
        <v>86</v>
      </c>
      <c r="B41" s="14" t="s">
        <v>87</v>
      </c>
      <c r="C41" s="16" t="s">
        <v>10</v>
      </c>
      <c r="D41" s="9">
        <v>693</v>
      </c>
      <c r="E41" s="9">
        <v>693</v>
      </c>
      <c r="F41" s="9">
        <v>693</v>
      </c>
      <c r="G41" s="7">
        <f>[1]!Tableau3[[#This Row],[1023]]-[1]!Tableau3[[#This Row],[0923]]</f>
        <v>16</v>
      </c>
      <c r="H41" s="10">
        <f>693+4+5+7</f>
        <v>709</v>
      </c>
    </row>
    <row r="42" spans="1:8" x14ac:dyDescent="0.25">
      <c r="A42" s="14" t="s">
        <v>88</v>
      </c>
      <c r="B42" s="14" t="s">
        <v>89</v>
      </c>
      <c r="C42" s="16" t="s">
        <v>10</v>
      </c>
      <c r="D42" s="6">
        <v>703</v>
      </c>
      <c r="E42" s="6">
        <v>703</v>
      </c>
      <c r="F42" s="6">
        <v>703</v>
      </c>
      <c r="G42" s="7">
        <f>[1]!Tableau3[[#This Row],[1023]]-[1]!Tableau3[[#This Row],[0923]]</f>
        <v>0</v>
      </c>
      <c r="H42" s="8">
        <v>703</v>
      </c>
    </row>
    <row r="43" spans="1:8" x14ac:dyDescent="0.25">
      <c r="A43" s="14" t="s">
        <v>90</v>
      </c>
      <c r="B43" s="14" t="s">
        <v>91</v>
      </c>
      <c r="C43" s="16" t="s">
        <v>10</v>
      </c>
      <c r="D43" s="9">
        <v>696</v>
      </c>
      <c r="E43" s="9">
        <v>696</v>
      </c>
      <c r="F43" s="9">
        <v>696</v>
      </c>
      <c r="G43" s="7">
        <f>[1]!Tableau3[[#This Row],[1023]]-[1]!Tableau3[[#This Row],[0923]]</f>
        <v>0</v>
      </c>
      <c r="H43" s="10">
        <v>696</v>
      </c>
    </row>
    <row r="44" spans="1:8" x14ac:dyDescent="0.25">
      <c r="A44" s="14" t="s">
        <v>45</v>
      </c>
      <c r="B44" s="14" t="s">
        <v>92</v>
      </c>
      <c r="C44" s="16" t="s">
        <v>10</v>
      </c>
      <c r="D44" s="6">
        <v>664</v>
      </c>
      <c r="E44" s="6">
        <v>664</v>
      </c>
      <c r="F44" s="6">
        <v>664</v>
      </c>
      <c r="G44" s="7">
        <f>[1]!Tableau3[[#This Row],[1023]]-[1]!Tableau3[[#This Row],[0923]]</f>
        <v>13</v>
      </c>
      <c r="H44" s="8">
        <f>664-3-1+17</f>
        <v>677</v>
      </c>
    </row>
    <row r="45" spans="1:8" x14ac:dyDescent="0.25">
      <c r="A45" s="14" t="s">
        <v>93</v>
      </c>
      <c r="B45" s="14" t="s">
        <v>94</v>
      </c>
      <c r="C45" s="16" t="s">
        <v>10</v>
      </c>
      <c r="D45" s="9">
        <v>686</v>
      </c>
      <c r="E45" s="9">
        <v>686</v>
      </c>
      <c r="F45" s="9">
        <v>686</v>
      </c>
      <c r="G45" s="7">
        <f>[1]!Tableau3[[#This Row],[1023]]-[1]!Tableau3[[#This Row],[0923]]</f>
        <v>-17</v>
      </c>
      <c r="H45" s="10">
        <f>686-7-7-3</f>
        <v>669</v>
      </c>
    </row>
    <row r="46" spans="1:8" x14ac:dyDescent="0.25">
      <c r="A46" s="14" t="s">
        <v>95</v>
      </c>
      <c r="B46" s="14" t="s">
        <v>96</v>
      </c>
      <c r="C46" s="16" t="s">
        <v>10</v>
      </c>
      <c r="D46" s="6">
        <v>622</v>
      </c>
      <c r="E46" s="6">
        <v>622</v>
      </c>
      <c r="F46" s="6">
        <v>622</v>
      </c>
      <c r="G46" s="7">
        <f>[1]!Tableau3[[#This Row],[1023]]-[1]!Tableau3[[#This Row],[0923]]</f>
        <v>38.5</v>
      </c>
      <c r="H46" s="8">
        <f>622+22+17-0.5</f>
        <v>660.5</v>
      </c>
    </row>
    <row r="47" spans="1:8" x14ac:dyDescent="0.25">
      <c r="A47" s="14" t="s">
        <v>97</v>
      </c>
      <c r="B47" s="14" t="s">
        <v>98</v>
      </c>
      <c r="C47" s="17" t="s">
        <v>10</v>
      </c>
      <c r="D47" s="9">
        <v>650</v>
      </c>
      <c r="E47" s="9">
        <v>650</v>
      </c>
      <c r="F47" s="9">
        <v>650</v>
      </c>
      <c r="G47" s="7">
        <f>[1]!Tableau3[[#This Row],[1023]]-[1]!Tableau3[[#This Row],[0923]]</f>
        <v>0</v>
      </c>
      <c r="H47" s="10">
        <v>650</v>
      </c>
    </row>
    <row r="48" spans="1:8" x14ac:dyDescent="0.25">
      <c r="A48" s="14" t="s">
        <v>99</v>
      </c>
      <c r="B48" s="14" t="s">
        <v>100</v>
      </c>
      <c r="C48" s="16" t="s">
        <v>10</v>
      </c>
      <c r="D48" s="6">
        <v>650</v>
      </c>
      <c r="E48" s="6">
        <v>650</v>
      </c>
      <c r="F48" s="6">
        <v>650</v>
      </c>
      <c r="G48" s="18">
        <f>[1]!Tableau3[[#This Row],[1023]]-[1]!Tableau3[[#This Row],[0923]]</f>
        <v>0</v>
      </c>
      <c r="H48" s="8">
        <v>650</v>
      </c>
    </row>
    <row r="49" spans="1:8" x14ac:dyDescent="0.25">
      <c r="A49" s="14" t="s">
        <v>101</v>
      </c>
      <c r="B49" s="14" t="s">
        <v>102</v>
      </c>
      <c r="C49" s="16" t="s">
        <v>10</v>
      </c>
      <c r="D49" s="9">
        <v>633</v>
      </c>
      <c r="E49" s="9">
        <v>633</v>
      </c>
      <c r="F49" s="9">
        <v>633</v>
      </c>
      <c r="G49" s="18">
        <f>[1]!Tableau3[[#This Row],[1023]]-[1]!Tableau3[[#This Row],[0923]]</f>
        <v>1</v>
      </c>
      <c r="H49" s="10">
        <f>633+8-2-5</f>
        <v>634</v>
      </c>
    </row>
    <row r="50" spans="1:8" x14ac:dyDescent="0.25">
      <c r="A50" s="14" t="s">
        <v>103</v>
      </c>
      <c r="B50" s="14" t="s">
        <v>104</v>
      </c>
      <c r="C50" s="16" t="s">
        <v>10</v>
      </c>
      <c r="D50" s="6">
        <v>612</v>
      </c>
      <c r="E50" s="6">
        <v>612</v>
      </c>
      <c r="F50" s="6">
        <v>612</v>
      </c>
      <c r="G50" s="7">
        <f>[1]!Tableau3[[#This Row],[1023]]-[1]!Tableau3[[#This Row],[0923]]</f>
        <v>0</v>
      </c>
      <c r="H50" s="8">
        <v>612</v>
      </c>
    </row>
    <row r="51" spans="1:8" x14ac:dyDescent="0.25">
      <c r="A51" s="14" t="s">
        <v>105</v>
      </c>
      <c r="B51" s="14" t="s">
        <v>106</v>
      </c>
      <c r="C51" s="16" t="s">
        <v>10</v>
      </c>
      <c r="D51" s="9">
        <v>586</v>
      </c>
      <c r="E51" s="9">
        <v>586</v>
      </c>
      <c r="F51" s="9">
        <v>586</v>
      </c>
      <c r="G51" s="7">
        <f>[1]!Tableau3[[#This Row],[1023]]-[1]!Tableau3[[#This Row],[0923]]</f>
        <v>0</v>
      </c>
      <c r="H51" s="10">
        <v>586</v>
      </c>
    </row>
    <row r="52" spans="1:8" x14ac:dyDescent="0.25">
      <c r="A52" s="14" t="s">
        <v>107</v>
      </c>
      <c r="B52" s="14" t="s">
        <v>108</v>
      </c>
      <c r="C52" s="17" t="s">
        <v>10</v>
      </c>
      <c r="D52" s="6">
        <v>580</v>
      </c>
      <c r="E52" s="6">
        <v>580</v>
      </c>
      <c r="F52" s="6">
        <v>580</v>
      </c>
      <c r="G52" s="7">
        <f>[1]!Tableau3[[#This Row],[1023]]-[1]!Tableau3[[#This Row],[0923]]</f>
        <v>0</v>
      </c>
      <c r="H52" s="8">
        <v>580</v>
      </c>
    </row>
    <row r="53" spans="1:8" x14ac:dyDescent="0.25">
      <c r="A53" s="14" t="s">
        <v>109</v>
      </c>
      <c r="B53" s="14" t="s">
        <v>20</v>
      </c>
      <c r="C53" s="16" t="s">
        <v>10</v>
      </c>
      <c r="D53" s="9">
        <v>581</v>
      </c>
      <c r="E53" s="9">
        <v>581</v>
      </c>
      <c r="F53" s="9">
        <v>581</v>
      </c>
      <c r="G53" s="7">
        <f>[1]!Tableau3[[#This Row],[1023]]-[1]!Tableau3[[#This Row],[0923]]</f>
        <v>-2</v>
      </c>
      <c r="H53" s="10">
        <f>581-0.5-0.5-1</f>
        <v>579</v>
      </c>
    </row>
    <row r="54" spans="1:8" x14ac:dyDescent="0.25">
      <c r="A54" s="14" t="s">
        <v>110</v>
      </c>
      <c r="B54" s="14" t="s">
        <v>111</v>
      </c>
      <c r="C54" s="16" t="s">
        <v>51</v>
      </c>
      <c r="D54" s="6">
        <v>562</v>
      </c>
      <c r="E54" s="6">
        <v>562</v>
      </c>
      <c r="F54" s="6">
        <v>562</v>
      </c>
      <c r="G54" s="7">
        <f>[1]!Tableau3[[#This Row],[1023]]-[1]!Tableau3[[#This Row],[0923]]</f>
        <v>0</v>
      </c>
      <c r="H54" s="8">
        <v>562</v>
      </c>
    </row>
  </sheetData>
  <conditionalFormatting sqref="G2:G54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dataValidations count="1">
    <dataValidation type="list" allowBlank="1" showInputMessage="1" showErrorMessage="1" sqref="C2:C54" xr:uid="{E57684CA-B2DB-4D19-BA58-0DA0B1EE66B1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VOSSEY - CABINET VOSSEY</dc:creator>
  <cp:lastModifiedBy>Jean-Baptiste VOSSEY - CABINET VOSSEY</cp:lastModifiedBy>
  <dcterms:created xsi:type="dcterms:W3CDTF">2023-10-30T09:22:25Z</dcterms:created>
  <dcterms:modified xsi:type="dcterms:W3CDTF">2023-10-30T09:49:43Z</dcterms:modified>
</cp:coreProperties>
</file>